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haelkimble/Desktop/Symington Lab/Manuscripts/Kimble/Resection &amp; Recombination/Submission/Resubmission/Source data/"/>
    </mc:Choice>
  </mc:AlternateContent>
  <xr:revisionPtr revIDLastSave="0" documentId="8_{4E930A3F-935E-CF49-B4F3-64D20BECE9D9}" xr6:coauthVersionLast="36" xr6:coauthVersionMax="36" xr10:uidLastSave="{00000000-0000-0000-0000-000000000000}"/>
  <bookViews>
    <workbookView xWindow="5720" yWindow="460" windowWidth="24680" windowHeight="16280" xr2:uid="{D6DDFC98-3B89-CE4A-8DF4-FC9C6B425A2B}"/>
  </bookViews>
  <sheets>
    <sheet name="Interchromosomal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4" i="3" l="1"/>
  <c r="B63" i="3"/>
  <c r="B62" i="3"/>
  <c r="B61" i="3"/>
  <c r="B60" i="3"/>
  <c r="H55" i="3"/>
  <c r="E55" i="3"/>
  <c r="J54" i="3"/>
  <c r="K54" i="3" s="1"/>
  <c r="I54" i="3"/>
  <c r="F54" i="3"/>
  <c r="E54" i="3"/>
  <c r="H53" i="3"/>
  <c r="I52" i="3"/>
  <c r="J52" i="3" s="1"/>
  <c r="K52" i="3" s="1"/>
  <c r="H52" i="3"/>
  <c r="F52" i="3"/>
  <c r="H51" i="3"/>
  <c r="E51" i="3"/>
  <c r="I50" i="3"/>
  <c r="J50" i="3" s="1"/>
  <c r="K50" i="3" s="1"/>
  <c r="H50" i="3"/>
  <c r="F50" i="3"/>
  <c r="E50" i="3"/>
  <c r="H49" i="3"/>
  <c r="E49" i="3"/>
  <c r="I48" i="3"/>
  <c r="J48" i="3" s="1"/>
  <c r="K48" i="3" s="1"/>
  <c r="H48" i="3"/>
  <c r="F48" i="3"/>
  <c r="E48" i="3"/>
  <c r="H47" i="3"/>
  <c r="E47" i="3"/>
  <c r="I46" i="3"/>
  <c r="J46" i="3" s="1"/>
  <c r="K46" i="3" s="1"/>
  <c r="H46" i="3"/>
  <c r="F46" i="3"/>
  <c r="E46" i="3"/>
  <c r="H45" i="3"/>
  <c r="E45" i="3"/>
  <c r="I44" i="3"/>
  <c r="J44" i="3" s="1"/>
  <c r="K44" i="3" s="1"/>
  <c r="H44" i="3"/>
  <c r="F44" i="3"/>
  <c r="E44" i="3"/>
  <c r="H43" i="3"/>
  <c r="E43" i="3"/>
  <c r="I42" i="3"/>
  <c r="J42" i="3" s="1"/>
  <c r="K42" i="3" s="1"/>
  <c r="H42" i="3"/>
  <c r="F42" i="3"/>
  <c r="E42" i="3"/>
  <c r="H13" i="3"/>
  <c r="E13" i="3"/>
  <c r="J12" i="3"/>
  <c r="K12" i="3" s="1"/>
  <c r="I12" i="3"/>
  <c r="H12" i="3"/>
  <c r="F12" i="3"/>
  <c r="E12" i="3"/>
  <c r="H11" i="3"/>
  <c r="E11" i="3"/>
  <c r="J10" i="3"/>
  <c r="K10" i="3" s="1"/>
  <c r="I10" i="3"/>
  <c r="H10" i="3"/>
  <c r="F10" i="3"/>
  <c r="E10" i="3"/>
  <c r="H9" i="3"/>
  <c r="E9" i="3"/>
  <c r="J8" i="3"/>
  <c r="K8" i="3" s="1"/>
  <c r="I8" i="3"/>
  <c r="H8" i="3"/>
  <c r="F8" i="3"/>
  <c r="E8" i="3"/>
  <c r="H7" i="3"/>
  <c r="E7" i="3"/>
  <c r="J6" i="3"/>
  <c r="K6" i="3" s="1"/>
  <c r="I6" i="3"/>
  <c r="H6" i="3"/>
  <c r="F6" i="3"/>
  <c r="E6" i="3"/>
  <c r="H5" i="3"/>
  <c r="E5" i="3"/>
  <c r="J4" i="3"/>
  <c r="K4" i="3" s="1"/>
  <c r="I4" i="3"/>
  <c r="H4" i="3"/>
  <c r="F4" i="3"/>
  <c r="E4" i="3"/>
  <c r="H3" i="3"/>
  <c r="E3" i="3"/>
  <c r="I2" i="3"/>
  <c r="J2" i="3" s="1"/>
  <c r="K2" i="3" s="1"/>
  <c r="H2" i="3"/>
  <c r="F2" i="3"/>
  <c r="E2" i="3"/>
  <c r="L42" i="3" l="1"/>
  <c r="M42" i="3"/>
  <c r="M2" i="3"/>
  <c r="L2" i="3"/>
  <c r="H37" i="3"/>
  <c r="H36" i="3"/>
  <c r="H25" i="3"/>
  <c r="H24" i="3"/>
  <c r="E37" i="3"/>
  <c r="E36" i="3"/>
  <c r="E25" i="3"/>
  <c r="E24" i="3"/>
  <c r="H35" i="3"/>
  <c r="H34" i="3"/>
  <c r="H23" i="3"/>
  <c r="H22" i="3"/>
  <c r="E35" i="3"/>
  <c r="E34" i="3"/>
  <c r="E23" i="3"/>
  <c r="E22" i="3"/>
  <c r="J32" i="3"/>
  <c r="J30" i="3"/>
  <c r="H33" i="3"/>
  <c r="H32" i="3"/>
  <c r="H21" i="3"/>
  <c r="H20" i="3"/>
  <c r="E33" i="3"/>
  <c r="E32" i="3"/>
  <c r="E21" i="3"/>
  <c r="E20" i="3"/>
  <c r="H31" i="3"/>
  <c r="H30" i="3"/>
  <c r="H19" i="3"/>
  <c r="H18" i="3"/>
  <c r="J36" i="3"/>
  <c r="K36" i="3" s="1"/>
  <c r="I36" i="3"/>
  <c r="F36" i="3"/>
  <c r="J24" i="3"/>
  <c r="I24" i="3"/>
  <c r="F24" i="3"/>
  <c r="E31" i="3"/>
  <c r="E30" i="3"/>
  <c r="E19" i="3"/>
  <c r="E18" i="3"/>
  <c r="K24" i="3" l="1"/>
  <c r="I34" i="3" l="1"/>
  <c r="J34" i="3" s="1"/>
  <c r="F34" i="3"/>
  <c r="I32" i="3"/>
  <c r="F32" i="3"/>
  <c r="I30" i="3"/>
  <c r="F30" i="3"/>
  <c r="I22" i="3"/>
  <c r="J22" i="3" s="1"/>
  <c r="F22" i="3"/>
  <c r="I20" i="3"/>
  <c r="J20" i="3" s="1"/>
  <c r="F20" i="3"/>
  <c r="I18" i="3"/>
  <c r="J18" i="3" s="1"/>
  <c r="F18" i="3"/>
  <c r="K30" i="3" l="1"/>
  <c r="K34" i="3"/>
  <c r="K32" i="3"/>
  <c r="K18" i="3"/>
  <c r="K22" i="3"/>
  <c r="K20" i="3"/>
  <c r="L30" i="3"/>
  <c r="M18" i="3"/>
  <c r="M30" i="3" l="1"/>
  <c r="L18" i="3"/>
</calcChain>
</file>

<file path=xl/sharedStrings.xml><?xml version="1.0" encoding="utf-8"?>
<sst xmlns="http://schemas.openxmlformats.org/spreadsheetml/2006/main" count="69" uniqueCount="28">
  <si>
    <t>Genotype</t>
  </si>
  <si>
    <t xml:space="preserve">Culture </t>
  </si>
  <si>
    <t>Plate</t>
  </si>
  <si>
    <t xml:space="preserve">CFU (YPAD) </t>
  </si>
  <si>
    <t>% white</t>
  </si>
  <si>
    <t>Average CFU (YPAD)</t>
  </si>
  <si>
    <t>CFU (YPA + Gal)</t>
  </si>
  <si>
    <t>% red</t>
  </si>
  <si>
    <t>Average CFU (YPA + Gal)</t>
  </si>
  <si>
    <t>Adjusted CFU (YPA + Gal)</t>
  </si>
  <si>
    <t xml:space="preserve">Survival frequency </t>
  </si>
  <si>
    <t>Average survival frequency</t>
  </si>
  <si>
    <t>ST DEV</t>
  </si>
  <si>
    <t>Genotypes compared</t>
  </si>
  <si>
    <t>p-value</t>
  </si>
  <si>
    <t>indicator</t>
  </si>
  <si>
    <t>WT-exo1∆ sgs1∆</t>
  </si>
  <si>
    <t>ns</t>
  </si>
  <si>
    <t>Inter WT</t>
  </si>
  <si>
    <r>
      <t xml:space="preserve">Inter </t>
    </r>
    <r>
      <rPr>
        <i/>
        <sz val="12"/>
        <color theme="1"/>
        <rFont val="Calibri"/>
        <family val="2"/>
        <scheme val="minor"/>
      </rPr>
      <t>exo1 sgs1</t>
    </r>
  </si>
  <si>
    <t>****</t>
  </si>
  <si>
    <t>***</t>
  </si>
  <si>
    <r>
      <t xml:space="preserve">Inter </t>
    </r>
    <r>
      <rPr>
        <i/>
        <sz val="12"/>
        <color theme="1"/>
        <rFont val="Calibri"/>
        <family val="2"/>
        <scheme val="minor"/>
      </rPr>
      <t>exo1</t>
    </r>
  </si>
  <si>
    <r>
      <t xml:space="preserve">Inter </t>
    </r>
    <r>
      <rPr>
        <i/>
        <sz val="12"/>
        <color theme="1"/>
        <rFont val="Calibri"/>
        <family val="2"/>
        <scheme val="minor"/>
      </rPr>
      <t>sgs1</t>
    </r>
  </si>
  <si>
    <t xml:space="preserve">WT-exo1∆ </t>
  </si>
  <si>
    <t>WT-sgs1∆</t>
  </si>
  <si>
    <t>exo1∆-exo1∆ sgs1∆</t>
  </si>
  <si>
    <t>sgs1∆-exo1∆ sgs1∆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</si>
</sst>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0" fontId="1" fillId="0" borderId="1" xfId="0" applyFont="1" applyFill="1" applyBorder="1"/>
    <xf numFmtId="0" fontId="0" fillId="0" borderId="1" xfId="0" applyBorder="1"/>
    <xf numFmtId="11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27964-EC69-3746-A853-35484AD41C05}">
  <dimension ref="A1:M64"/>
  <sheetViews>
    <sheetView tabSelected="1" zoomScale="70" zoomScaleNormal="70" workbookViewId="0"/>
  </sheetViews>
  <sheetFormatPr baseColWidth="10" defaultRowHeight="16" x14ac:dyDescent="0.2"/>
  <cols>
    <col min="1" max="1" width="18.6640625" bestFit="1" customWidth="1"/>
    <col min="2" max="2" width="8.33203125" bestFit="1" customWidth="1"/>
    <col min="3" max="3" width="5.33203125" bestFit="1" customWidth="1"/>
    <col min="4" max="4" width="11.33203125" bestFit="1" customWidth="1"/>
    <col min="5" max="5" width="7.83203125" bestFit="1" customWidth="1"/>
    <col min="6" max="6" width="18.33203125" bestFit="1" customWidth="1"/>
    <col min="7" max="7" width="14.33203125" bestFit="1" customWidth="1"/>
    <col min="8" max="8" width="7.5" bestFit="1" customWidth="1"/>
    <col min="9" max="9" width="22" bestFit="1" customWidth="1"/>
    <col min="10" max="10" width="22.33203125" bestFit="1" customWidth="1"/>
    <col min="11" max="11" width="17.1640625" bestFit="1" customWidth="1"/>
    <col min="12" max="12" width="24" bestFit="1" customWidth="1"/>
    <col min="13" max="13" width="7.5" bestFit="1" customWidth="1"/>
  </cols>
  <sheetData>
    <row r="1" spans="1:13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  <c r="M1" s="2" t="s">
        <v>12</v>
      </c>
    </row>
    <row r="2" spans="1:13" x14ac:dyDescent="0.2">
      <c r="A2" s="5" t="s">
        <v>18</v>
      </c>
      <c r="B2" s="6">
        <v>1</v>
      </c>
      <c r="C2" s="3">
        <v>1</v>
      </c>
      <c r="D2" s="3">
        <v>369</v>
      </c>
      <c r="E2" s="3">
        <f>4/D2*100</f>
        <v>1.084010840108401</v>
      </c>
      <c r="F2" s="7">
        <f>AVERAGE(D2:D3)</f>
        <v>376</v>
      </c>
      <c r="G2" s="3">
        <v>310</v>
      </c>
      <c r="H2" s="3">
        <f>18/G2*100</f>
        <v>5.806451612903226</v>
      </c>
      <c r="I2" s="7">
        <f>AVERAGE(G2:G3)</f>
        <v>327.5</v>
      </c>
      <c r="J2" s="7">
        <f>I2</f>
        <v>327.5</v>
      </c>
      <c r="K2" s="7">
        <f>J2/F2</f>
        <v>0.87101063829787229</v>
      </c>
      <c r="L2" s="5">
        <f>AVERAGE(K2:K13)</f>
        <v>0.9057194260829502</v>
      </c>
      <c r="M2" s="5">
        <f>STDEV(K2:K13)</f>
        <v>7.8674597006553715E-2</v>
      </c>
    </row>
    <row r="3" spans="1:13" x14ac:dyDescent="0.2">
      <c r="A3" s="5"/>
      <c r="B3" s="6"/>
      <c r="C3" s="3">
        <v>2</v>
      </c>
      <c r="D3" s="3">
        <v>383</v>
      </c>
      <c r="E3" s="3">
        <f>11/D3*100</f>
        <v>2.8720626631853787</v>
      </c>
      <c r="F3" s="7"/>
      <c r="G3" s="3">
        <v>345</v>
      </c>
      <c r="H3" s="3">
        <f>20/G3*100</f>
        <v>5.7971014492753623</v>
      </c>
      <c r="I3" s="7"/>
      <c r="J3" s="7"/>
      <c r="K3" s="7"/>
      <c r="L3" s="5"/>
      <c r="M3" s="5"/>
    </row>
    <row r="4" spans="1:13" x14ac:dyDescent="0.2">
      <c r="A4" s="5"/>
      <c r="B4" s="6">
        <v>2</v>
      </c>
      <c r="C4" s="3">
        <v>1</v>
      </c>
      <c r="D4" s="3">
        <v>138</v>
      </c>
      <c r="E4" s="3">
        <f>5/D4*100</f>
        <v>3.6231884057971016</v>
      </c>
      <c r="F4" s="7">
        <f>AVERAGE(D4:D5)</f>
        <v>144.5</v>
      </c>
      <c r="G4" s="3">
        <v>120</v>
      </c>
      <c r="H4" s="3">
        <f>5/G4*100</f>
        <v>4.1666666666666661</v>
      </c>
      <c r="I4" s="7">
        <f>AVERAGE(G4:G5)</f>
        <v>131</v>
      </c>
      <c r="J4" s="7">
        <f>I4</f>
        <v>131</v>
      </c>
      <c r="K4" s="7">
        <f>J4/F4</f>
        <v>0.90657439446366783</v>
      </c>
      <c r="L4" s="5"/>
      <c r="M4" s="5"/>
    </row>
    <row r="5" spans="1:13" x14ac:dyDescent="0.2">
      <c r="A5" s="5"/>
      <c r="B5" s="6"/>
      <c r="C5" s="3">
        <v>2</v>
      </c>
      <c r="D5" s="3">
        <v>151</v>
      </c>
      <c r="E5" s="3">
        <f>3/D5*100</f>
        <v>1.9867549668874174</v>
      </c>
      <c r="F5" s="7"/>
      <c r="G5" s="3">
        <v>142</v>
      </c>
      <c r="H5" s="3">
        <f>5/G5*100</f>
        <v>3.5211267605633805</v>
      </c>
      <c r="I5" s="7"/>
      <c r="J5" s="7"/>
      <c r="K5" s="7"/>
      <c r="L5" s="5"/>
      <c r="M5" s="5"/>
    </row>
    <row r="6" spans="1:13" x14ac:dyDescent="0.2">
      <c r="A6" s="5"/>
      <c r="B6" s="6">
        <v>3</v>
      </c>
      <c r="C6" s="3">
        <v>1</v>
      </c>
      <c r="D6" s="3">
        <v>197</v>
      </c>
      <c r="E6" s="3">
        <f>2/D6*100</f>
        <v>1.015228426395939</v>
      </c>
      <c r="F6" s="7">
        <f>AVERAGE(D6:D7)</f>
        <v>186</v>
      </c>
      <c r="G6" s="3">
        <v>157</v>
      </c>
      <c r="H6" s="3">
        <f>3/G6*100</f>
        <v>1.910828025477707</v>
      </c>
      <c r="I6" s="7">
        <f>AVERAGE(G6:G7)</f>
        <v>173.5</v>
      </c>
      <c r="J6" s="7">
        <f>I6</f>
        <v>173.5</v>
      </c>
      <c r="K6" s="7">
        <f>J6/F6</f>
        <v>0.93279569892473113</v>
      </c>
      <c r="L6" s="5"/>
      <c r="M6" s="5"/>
    </row>
    <row r="7" spans="1:13" x14ac:dyDescent="0.2">
      <c r="A7" s="5"/>
      <c r="B7" s="6"/>
      <c r="C7" s="3">
        <v>2</v>
      </c>
      <c r="D7" s="3">
        <v>175</v>
      </c>
      <c r="E7" s="3">
        <f>11/D7*100</f>
        <v>6.2857142857142865</v>
      </c>
      <c r="F7" s="7"/>
      <c r="G7" s="3">
        <v>190</v>
      </c>
      <c r="H7" s="3">
        <f>9/G7*100</f>
        <v>4.7368421052631584</v>
      </c>
      <c r="I7" s="7"/>
      <c r="J7" s="7"/>
      <c r="K7" s="7"/>
      <c r="L7" s="5"/>
      <c r="M7" s="5"/>
    </row>
    <row r="8" spans="1:13" x14ac:dyDescent="0.2">
      <c r="A8" s="5"/>
      <c r="B8" s="6">
        <v>4</v>
      </c>
      <c r="C8" s="3">
        <v>1</v>
      </c>
      <c r="D8" s="3">
        <v>141</v>
      </c>
      <c r="E8" s="3">
        <f>6/D8*100</f>
        <v>4.2553191489361701</v>
      </c>
      <c r="F8" s="7">
        <f>AVERAGE(D8:D9)</f>
        <v>129.5</v>
      </c>
      <c r="G8" s="3">
        <v>97</v>
      </c>
      <c r="H8" s="3">
        <f>2/G8*100</f>
        <v>2.0618556701030926</v>
      </c>
      <c r="I8" s="7">
        <f>AVERAGE(G8:G9)</f>
        <v>102.5</v>
      </c>
      <c r="J8" s="7">
        <f>I8</f>
        <v>102.5</v>
      </c>
      <c r="K8" s="7">
        <f>J8/F8</f>
        <v>0.79150579150579148</v>
      </c>
      <c r="L8" s="5"/>
      <c r="M8" s="5"/>
    </row>
    <row r="9" spans="1:13" x14ac:dyDescent="0.2">
      <c r="A9" s="5"/>
      <c r="B9" s="6"/>
      <c r="C9" s="3">
        <v>2</v>
      </c>
      <c r="D9" s="3">
        <v>118</v>
      </c>
      <c r="E9" s="3">
        <f>6/D9*100</f>
        <v>5.0847457627118651</v>
      </c>
      <c r="F9" s="7"/>
      <c r="G9" s="3">
        <v>108</v>
      </c>
      <c r="H9" s="3">
        <f>5/G9*100</f>
        <v>4.6296296296296298</v>
      </c>
      <c r="I9" s="7"/>
      <c r="J9" s="7"/>
      <c r="K9" s="7"/>
      <c r="L9" s="5"/>
      <c r="M9" s="5"/>
    </row>
    <row r="10" spans="1:13" x14ac:dyDescent="0.2">
      <c r="A10" s="5"/>
      <c r="B10" s="6">
        <v>5</v>
      </c>
      <c r="C10" s="3">
        <v>1</v>
      </c>
      <c r="D10" s="3">
        <v>322</v>
      </c>
      <c r="E10" s="3">
        <f>5/D10*100</f>
        <v>1.5527950310559007</v>
      </c>
      <c r="F10" s="7">
        <f>AVERAGE(D10:D11)</f>
        <v>321.5</v>
      </c>
      <c r="G10" s="3">
        <v>312</v>
      </c>
      <c r="H10" s="3">
        <f>8/G10*100</f>
        <v>2.5641025641025639</v>
      </c>
      <c r="I10" s="7">
        <f>AVERAGE(G10:G11)</f>
        <v>289.5</v>
      </c>
      <c r="J10" s="7">
        <f>I10</f>
        <v>289.5</v>
      </c>
      <c r="K10" s="7">
        <f>J10/F10</f>
        <v>0.90046656298600314</v>
      </c>
      <c r="L10" s="5"/>
      <c r="M10" s="5"/>
    </row>
    <row r="11" spans="1:13" x14ac:dyDescent="0.2">
      <c r="A11" s="5"/>
      <c r="B11" s="6"/>
      <c r="C11" s="3">
        <v>2</v>
      </c>
      <c r="D11" s="3">
        <v>321</v>
      </c>
      <c r="E11" s="3">
        <f>6/D11*100</f>
        <v>1.8691588785046727</v>
      </c>
      <c r="F11" s="7"/>
      <c r="G11" s="3">
        <v>267</v>
      </c>
      <c r="H11" s="3">
        <f>9/G11*100</f>
        <v>3.3707865168539324</v>
      </c>
      <c r="I11" s="7"/>
      <c r="J11" s="7"/>
      <c r="K11" s="7"/>
      <c r="L11" s="5"/>
      <c r="M11" s="5"/>
    </row>
    <row r="12" spans="1:13" x14ac:dyDescent="0.2">
      <c r="A12" s="5"/>
      <c r="B12" s="6">
        <v>6</v>
      </c>
      <c r="C12" s="3">
        <v>1</v>
      </c>
      <c r="D12" s="3">
        <v>238</v>
      </c>
      <c r="E12" s="3">
        <f>2/D12*100</f>
        <v>0.84033613445378152</v>
      </c>
      <c r="F12" s="7">
        <f>AVERAGE(D12:D13)</f>
        <v>219</v>
      </c>
      <c r="G12" s="3">
        <v>222</v>
      </c>
      <c r="H12" s="3">
        <f>8/G12*100</f>
        <v>3.6036036036036037</v>
      </c>
      <c r="I12" s="7">
        <f>AVERAGE(G12:G13)</f>
        <v>226</v>
      </c>
      <c r="J12" s="7">
        <f>I12</f>
        <v>226</v>
      </c>
      <c r="K12" s="7">
        <f>J12/F12</f>
        <v>1.0319634703196348</v>
      </c>
      <c r="L12" s="5"/>
      <c r="M12" s="5"/>
    </row>
    <row r="13" spans="1:13" x14ac:dyDescent="0.2">
      <c r="A13" s="5"/>
      <c r="B13" s="6"/>
      <c r="C13" s="3">
        <v>2</v>
      </c>
      <c r="D13" s="3">
        <v>200</v>
      </c>
      <c r="E13" s="3">
        <f>5/D13*100</f>
        <v>2.5</v>
      </c>
      <c r="F13" s="7"/>
      <c r="G13" s="3">
        <v>230</v>
      </c>
      <c r="H13" s="3">
        <f>8/G13*100</f>
        <v>3.4782608695652173</v>
      </c>
      <c r="I13" s="7"/>
      <c r="J13" s="7"/>
      <c r="K13" s="7"/>
      <c r="L13" s="5"/>
      <c r="M13" s="5"/>
    </row>
    <row r="17" spans="1:13" x14ac:dyDescent="0.2">
      <c r="A17" s="1" t="s">
        <v>0</v>
      </c>
      <c r="B17" s="1" t="s">
        <v>1</v>
      </c>
      <c r="C17" s="1" t="s">
        <v>2</v>
      </c>
      <c r="D17" s="1" t="s">
        <v>3</v>
      </c>
      <c r="E17" s="1" t="s">
        <v>4</v>
      </c>
      <c r="F17" s="1" t="s">
        <v>5</v>
      </c>
      <c r="G17" s="1" t="s">
        <v>6</v>
      </c>
      <c r="H17" s="1" t="s">
        <v>7</v>
      </c>
      <c r="I17" s="1" t="s">
        <v>8</v>
      </c>
      <c r="J17" s="1" t="s">
        <v>9</v>
      </c>
      <c r="K17" s="1" t="s">
        <v>10</v>
      </c>
      <c r="L17" s="2" t="s">
        <v>11</v>
      </c>
      <c r="M17" s="2" t="s">
        <v>12</v>
      </c>
    </row>
    <row r="18" spans="1:13" x14ac:dyDescent="0.2">
      <c r="A18" s="5" t="s">
        <v>22</v>
      </c>
      <c r="B18" s="5">
        <v>1</v>
      </c>
      <c r="C18" s="3">
        <v>1</v>
      </c>
      <c r="D18" s="3">
        <v>300</v>
      </c>
      <c r="E18" s="3">
        <f>16/D18*100</f>
        <v>5.3333333333333339</v>
      </c>
      <c r="F18" s="7">
        <f>AVERAGE(D18:D19)</f>
        <v>299.5</v>
      </c>
      <c r="G18" s="3">
        <v>252</v>
      </c>
      <c r="H18" s="3">
        <f>8/G18*100</f>
        <v>3.1746031746031744</v>
      </c>
      <c r="I18" s="7">
        <f>AVERAGE(G18:G19)</f>
        <v>246.5</v>
      </c>
      <c r="J18" s="7">
        <f>I18</f>
        <v>246.5</v>
      </c>
      <c r="K18" s="7">
        <f>J18/F18</f>
        <v>0.82303839732888151</v>
      </c>
      <c r="L18" s="5">
        <f>AVERAGE(K18:K23)</f>
        <v>0.85625038005061016</v>
      </c>
      <c r="M18" s="5">
        <f>STDEV(K18:K23)</f>
        <v>3.9756077240833229E-2</v>
      </c>
    </row>
    <row r="19" spans="1:13" x14ac:dyDescent="0.2">
      <c r="A19" s="5"/>
      <c r="B19" s="5"/>
      <c r="C19" s="3">
        <v>2</v>
      </c>
      <c r="D19" s="3">
        <v>299</v>
      </c>
      <c r="E19" s="3">
        <f>14/D19*100</f>
        <v>4.6822742474916383</v>
      </c>
      <c r="F19" s="7"/>
      <c r="G19" s="3">
        <v>241</v>
      </c>
      <c r="H19" s="3">
        <f>6/G19*100</f>
        <v>2.4896265560165975</v>
      </c>
      <c r="I19" s="7"/>
      <c r="J19" s="7"/>
      <c r="K19" s="7"/>
      <c r="L19" s="5"/>
      <c r="M19" s="5"/>
    </row>
    <row r="20" spans="1:13" x14ac:dyDescent="0.2">
      <c r="A20" s="5"/>
      <c r="B20" s="5">
        <v>2</v>
      </c>
      <c r="C20" s="3">
        <v>1</v>
      </c>
      <c r="D20" s="3">
        <v>100</v>
      </c>
      <c r="E20" s="3">
        <f>5/D20*100</f>
        <v>5</v>
      </c>
      <c r="F20" s="7">
        <f>AVERAGE(D20:D21)</f>
        <v>103.5</v>
      </c>
      <c r="G20" s="3">
        <v>99</v>
      </c>
      <c r="H20" s="3">
        <f>3/G20*100</f>
        <v>3.0303030303030303</v>
      </c>
      <c r="I20" s="7">
        <f>AVERAGE(G20:G21)</f>
        <v>87.5</v>
      </c>
      <c r="J20" s="7">
        <f>I20</f>
        <v>87.5</v>
      </c>
      <c r="K20" s="7">
        <f>J20/F20</f>
        <v>0.84541062801932365</v>
      </c>
      <c r="L20" s="5"/>
      <c r="M20" s="5"/>
    </row>
    <row r="21" spans="1:13" x14ac:dyDescent="0.2">
      <c r="A21" s="5"/>
      <c r="B21" s="5"/>
      <c r="C21" s="3">
        <v>2</v>
      </c>
      <c r="D21" s="3">
        <v>107</v>
      </c>
      <c r="E21" s="3">
        <f>5/D21*100</f>
        <v>4.6728971962616823</v>
      </c>
      <c r="F21" s="7"/>
      <c r="G21" s="3">
        <v>76</v>
      </c>
      <c r="H21" s="3">
        <f>1/G21*100</f>
        <v>1.3157894736842104</v>
      </c>
      <c r="I21" s="7"/>
      <c r="J21" s="7"/>
      <c r="K21" s="7"/>
      <c r="L21" s="5"/>
      <c r="M21" s="5"/>
    </row>
    <row r="22" spans="1:13" x14ac:dyDescent="0.2">
      <c r="A22" s="5"/>
      <c r="B22" s="5">
        <v>3</v>
      </c>
      <c r="C22" s="3">
        <v>1</v>
      </c>
      <c r="D22" s="3">
        <v>149</v>
      </c>
      <c r="E22" s="3">
        <f>15/D22*100</f>
        <v>10.067114093959731</v>
      </c>
      <c r="F22" s="7">
        <f>AVERAGE(D22:D23)</f>
        <v>165.5</v>
      </c>
      <c r="G22" s="3">
        <v>149</v>
      </c>
      <c r="H22" s="3">
        <f>8/G22*100</f>
        <v>5.3691275167785237</v>
      </c>
      <c r="I22" s="7">
        <f>AVERAGE(G22:G23)</f>
        <v>149</v>
      </c>
      <c r="J22" s="7">
        <f>I22</f>
        <v>149</v>
      </c>
      <c r="K22" s="7">
        <f>J22/F22</f>
        <v>0.90030211480362543</v>
      </c>
      <c r="L22" s="5"/>
      <c r="M22" s="5"/>
    </row>
    <row r="23" spans="1:13" x14ac:dyDescent="0.2">
      <c r="A23" s="5"/>
      <c r="B23" s="5"/>
      <c r="C23" s="3">
        <v>2</v>
      </c>
      <c r="D23" s="3">
        <v>182</v>
      </c>
      <c r="E23" s="3">
        <f>12/D23*100</f>
        <v>6.593406593406594</v>
      </c>
      <c r="F23" s="7"/>
      <c r="G23" s="3">
        <v>149</v>
      </c>
      <c r="H23" s="3">
        <f>5/G23*100</f>
        <v>3.3557046979865772</v>
      </c>
      <c r="I23" s="7"/>
      <c r="J23" s="7"/>
      <c r="K23" s="7"/>
      <c r="L23" s="5"/>
      <c r="M23" s="5"/>
    </row>
    <row r="24" spans="1:13" x14ac:dyDescent="0.2">
      <c r="A24" s="5"/>
      <c r="B24" s="5">
        <v>4</v>
      </c>
      <c r="C24" s="3">
        <v>1</v>
      </c>
      <c r="D24" s="3">
        <v>189</v>
      </c>
      <c r="E24" s="3">
        <f>2/D24*100</f>
        <v>1.0582010582010581</v>
      </c>
      <c r="F24" s="7">
        <f>AVERAGE(D24:D25)</f>
        <v>171</v>
      </c>
      <c r="G24" s="3">
        <v>177</v>
      </c>
      <c r="H24" s="3">
        <f>5/G24*100</f>
        <v>2.8248587570621471</v>
      </c>
      <c r="I24" s="7">
        <f>AVERAGE(G24:G25)</f>
        <v>177.5</v>
      </c>
      <c r="J24" s="7">
        <f>I24</f>
        <v>177.5</v>
      </c>
      <c r="K24" s="7">
        <f>J24/F24</f>
        <v>1.0380116959064327</v>
      </c>
      <c r="L24" s="5"/>
      <c r="M24" s="5"/>
    </row>
    <row r="25" spans="1:13" x14ac:dyDescent="0.2">
      <c r="A25" s="5"/>
      <c r="B25" s="5"/>
      <c r="C25" s="3">
        <v>2</v>
      </c>
      <c r="D25" s="3">
        <v>153</v>
      </c>
      <c r="E25" s="3">
        <f>1/D25*100</f>
        <v>0.65359477124183007</v>
      </c>
      <c r="F25" s="7"/>
      <c r="G25" s="3">
        <v>178</v>
      </c>
      <c r="H25" s="3">
        <f>7/G25*100</f>
        <v>3.9325842696629212</v>
      </c>
      <c r="I25" s="7"/>
      <c r="J25" s="7"/>
      <c r="K25" s="7"/>
      <c r="L25" s="5"/>
      <c r="M25" s="5"/>
    </row>
    <row r="29" spans="1:13" x14ac:dyDescent="0.2">
      <c r="A29" s="1" t="s">
        <v>0</v>
      </c>
      <c r="B29" s="1" t="s">
        <v>1</v>
      </c>
      <c r="C29" s="1" t="s">
        <v>2</v>
      </c>
      <c r="D29" s="1" t="s">
        <v>3</v>
      </c>
      <c r="E29" s="1" t="s">
        <v>4</v>
      </c>
      <c r="F29" s="1" t="s">
        <v>5</v>
      </c>
      <c r="G29" s="1" t="s">
        <v>6</v>
      </c>
      <c r="H29" s="1" t="s">
        <v>7</v>
      </c>
      <c r="I29" s="1" t="s">
        <v>8</v>
      </c>
      <c r="J29" s="1" t="s">
        <v>9</v>
      </c>
      <c r="K29" s="1" t="s">
        <v>10</v>
      </c>
      <c r="L29" s="2" t="s">
        <v>11</v>
      </c>
      <c r="M29" s="2" t="s">
        <v>12</v>
      </c>
    </row>
    <row r="30" spans="1:13" x14ac:dyDescent="0.2">
      <c r="A30" s="5" t="s">
        <v>23</v>
      </c>
      <c r="B30" s="5">
        <v>1</v>
      </c>
      <c r="C30" s="3">
        <v>1</v>
      </c>
      <c r="D30" s="3">
        <v>121</v>
      </c>
      <c r="E30" s="3">
        <f>0/D30*100</f>
        <v>0</v>
      </c>
      <c r="F30" s="7">
        <f>AVERAGE(D30:D31)</f>
        <v>139</v>
      </c>
      <c r="G30" s="3">
        <v>374</v>
      </c>
      <c r="H30" s="3">
        <f>5/G30*100</f>
        <v>1.3368983957219251</v>
      </c>
      <c r="I30" s="7">
        <f>AVERAGE(G30:G31)</f>
        <v>360</v>
      </c>
      <c r="J30" s="7">
        <f>I30/4</f>
        <v>90</v>
      </c>
      <c r="K30" s="7">
        <f>J30/F30</f>
        <v>0.64748201438848918</v>
      </c>
      <c r="L30" s="5">
        <f>AVERAGE(K30:K35)</f>
        <v>0.77956841800683796</v>
      </c>
      <c r="M30" s="5">
        <f>STDEV(K30:K35)</f>
        <v>0.11731309228125143</v>
      </c>
    </row>
    <row r="31" spans="1:13" x14ac:dyDescent="0.2">
      <c r="A31" s="5"/>
      <c r="B31" s="5"/>
      <c r="C31" s="3">
        <v>2</v>
      </c>
      <c r="D31" s="3">
        <v>157</v>
      </c>
      <c r="E31" s="3">
        <f>4/D31*100</f>
        <v>2.547770700636943</v>
      </c>
      <c r="F31" s="7"/>
      <c r="G31" s="3">
        <v>346</v>
      </c>
      <c r="H31" s="3">
        <f>3/G31*100</f>
        <v>0.86705202312138718</v>
      </c>
      <c r="I31" s="7"/>
      <c r="J31" s="7"/>
      <c r="K31" s="7"/>
      <c r="L31" s="5"/>
      <c r="M31" s="5"/>
    </row>
    <row r="32" spans="1:13" x14ac:dyDescent="0.2">
      <c r="A32" s="5"/>
      <c r="B32" s="5">
        <v>2</v>
      </c>
      <c r="C32" s="3">
        <v>1</v>
      </c>
      <c r="D32" s="3">
        <v>177</v>
      </c>
      <c r="E32" s="3">
        <f>18/D32*100</f>
        <v>10.16949152542373</v>
      </c>
      <c r="F32" s="7">
        <f>AVERAGE(D32:D33)</f>
        <v>194</v>
      </c>
      <c r="G32" s="3">
        <v>297</v>
      </c>
      <c r="H32" s="3">
        <f>19/G32*100</f>
        <v>6.3973063973063971</v>
      </c>
      <c r="I32" s="7">
        <f>AVERAGE(G32:G33)</f>
        <v>318</v>
      </c>
      <c r="J32" s="7">
        <f>I32/2</f>
        <v>159</v>
      </c>
      <c r="K32" s="7">
        <f>J32/F32</f>
        <v>0.81958762886597936</v>
      </c>
      <c r="L32" s="5"/>
      <c r="M32" s="5"/>
    </row>
    <row r="33" spans="1:13" x14ac:dyDescent="0.2">
      <c r="A33" s="5"/>
      <c r="B33" s="5"/>
      <c r="C33" s="3">
        <v>2</v>
      </c>
      <c r="D33" s="3">
        <v>211</v>
      </c>
      <c r="E33" s="3">
        <f>20/D33*100</f>
        <v>9.4786729857819907</v>
      </c>
      <c r="F33" s="7"/>
      <c r="G33" s="3">
        <v>339</v>
      </c>
      <c r="H33" s="3">
        <f>17/G33*100</f>
        <v>5.0147492625368733</v>
      </c>
      <c r="I33" s="7"/>
      <c r="J33" s="7"/>
      <c r="K33" s="7"/>
      <c r="L33" s="5"/>
      <c r="M33" s="5"/>
    </row>
    <row r="34" spans="1:13" x14ac:dyDescent="0.2">
      <c r="A34" s="5"/>
      <c r="B34" s="5">
        <v>3</v>
      </c>
      <c r="C34" s="3">
        <v>1</v>
      </c>
      <c r="D34" s="3">
        <v>254</v>
      </c>
      <c r="E34" s="3">
        <f>0/D34*100</f>
        <v>0</v>
      </c>
      <c r="F34" s="7">
        <f>AVERAGE(D34:D35)</f>
        <v>241.5</v>
      </c>
      <c r="G34" s="3">
        <v>202</v>
      </c>
      <c r="H34" s="3">
        <f>11/G34*100</f>
        <v>5.4455445544554459</v>
      </c>
      <c r="I34" s="7">
        <f>AVERAGE(G34:G35)</f>
        <v>210.5</v>
      </c>
      <c r="J34" s="7">
        <f>I34</f>
        <v>210.5</v>
      </c>
      <c r="K34" s="7">
        <f>J34/F34</f>
        <v>0.87163561076604557</v>
      </c>
      <c r="L34" s="5"/>
      <c r="M34" s="5"/>
    </row>
    <row r="35" spans="1:13" x14ac:dyDescent="0.2">
      <c r="A35" s="5"/>
      <c r="B35" s="5"/>
      <c r="C35" s="3">
        <v>2</v>
      </c>
      <c r="D35" s="3">
        <v>229</v>
      </c>
      <c r="E35" s="3">
        <f>0/D35*100</f>
        <v>0</v>
      </c>
      <c r="F35" s="7"/>
      <c r="G35" s="3">
        <v>219</v>
      </c>
      <c r="H35" s="3">
        <f>10/G35*100</f>
        <v>4.5662100456620998</v>
      </c>
      <c r="I35" s="7"/>
      <c r="J35" s="7"/>
      <c r="K35" s="7"/>
      <c r="L35" s="5"/>
      <c r="M35" s="5"/>
    </row>
    <row r="36" spans="1:13" x14ac:dyDescent="0.2">
      <c r="A36" s="5"/>
      <c r="B36" s="5">
        <v>4</v>
      </c>
      <c r="C36" s="3">
        <v>1</v>
      </c>
      <c r="D36" s="3">
        <v>348</v>
      </c>
      <c r="E36" s="3">
        <f>3/D36*100</f>
        <v>0.86206896551724133</v>
      </c>
      <c r="F36" s="7">
        <f>AVERAGE(D36:D37)</f>
        <v>314.5</v>
      </c>
      <c r="G36" s="3">
        <v>294</v>
      </c>
      <c r="H36" s="3">
        <f>29/G36*100</f>
        <v>9.8639455782312915</v>
      </c>
      <c r="I36" s="7">
        <f>AVERAGE(G36:G37)</f>
        <v>293</v>
      </c>
      <c r="J36" s="7">
        <f>I36</f>
        <v>293</v>
      </c>
      <c r="K36" s="7">
        <f>J36/F36</f>
        <v>0.93163751987281396</v>
      </c>
      <c r="L36" s="5"/>
      <c r="M36" s="5"/>
    </row>
    <row r="37" spans="1:13" x14ac:dyDescent="0.2">
      <c r="A37" s="5"/>
      <c r="B37" s="5"/>
      <c r="C37" s="3">
        <v>2</v>
      </c>
      <c r="D37" s="3">
        <v>281</v>
      </c>
      <c r="E37" s="3">
        <f>1/D37*100</f>
        <v>0.35587188612099641</v>
      </c>
      <c r="F37" s="7"/>
      <c r="G37" s="3">
        <v>292</v>
      </c>
      <c r="H37" s="3">
        <f>11/G37*100</f>
        <v>3.7671232876712328</v>
      </c>
      <c r="I37" s="7"/>
      <c r="J37" s="7"/>
      <c r="K37" s="7"/>
      <c r="L37" s="5"/>
      <c r="M37" s="5"/>
    </row>
    <row r="41" spans="1:13" x14ac:dyDescent="0.2">
      <c r="A41" s="1" t="s">
        <v>0</v>
      </c>
      <c r="B41" s="1" t="s">
        <v>1</v>
      </c>
      <c r="C41" s="1" t="s">
        <v>2</v>
      </c>
      <c r="D41" s="1" t="s">
        <v>3</v>
      </c>
      <c r="E41" s="1" t="s">
        <v>4</v>
      </c>
      <c r="F41" s="1" t="s">
        <v>5</v>
      </c>
      <c r="G41" s="1" t="s">
        <v>6</v>
      </c>
      <c r="H41" s="1" t="s">
        <v>7</v>
      </c>
      <c r="I41" s="1" t="s">
        <v>8</v>
      </c>
      <c r="J41" s="1" t="s">
        <v>9</v>
      </c>
      <c r="K41" s="1" t="s">
        <v>10</v>
      </c>
      <c r="L41" s="2" t="s">
        <v>11</v>
      </c>
      <c r="M41" s="2" t="s">
        <v>12</v>
      </c>
    </row>
    <row r="42" spans="1:13" x14ac:dyDescent="0.2">
      <c r="A42" s="5" t="s">
        <v>19</v>
      </c>
      <c r="B42" s="6">
        <v>1</v>
      </c>
      <c r="C42" s="3">
        <v>1</v>
      </c>
      <c r="D42" s="3">
        <v>137</v>
      </c>
      <c r="E42" s="3">
        <f t="shared" ref="E42:E47" si="0">0/D42*100</f>
        <v>0</v>
      </c>
      <c r="F42" s="7">
        <f>AVERAGE(D42:D43)</f>
        <v>116</v>
      </c>
      <c r="G42" s="3">
        <v>107</v>
      </c>
      <c r="H42" s="3">
        <f>0/G42*100</f>
        <v>0</v>
      </c>
      <c r="I42" s="7">
        <f>AVERAGE(G42:G43)</f>
        <v>95</v>
      </c>
      <c r="J42" s="7">
        <f>I42/10</f>
        <v>9.5</v>
      </c>
      <c r="K42" s="7">
        <f>J42/F42</f>
        <v>8.1896551724137928E-2</v>
      </c>
      <c r="L42" s="5">
        <f>AVERAGE(K42:K55)</f>
        <v>7.7787095534961104E-2</v>
      </c>
      <c r="M42" s="5">
        <f>STDEV(K42:K55)</f>
        <v>2.5245016934982701E-2</v>
      </c>
    </row>
    <row r="43" spans="1:13" x14ac:dyDescent="0.2">
      <c r="A43" s="5"/>
      <c r="B43" s="6"/>
      <c r="C43" s="3">
        <v>2</v>
      </c>
      <c r="D43" s="3">
        <v>95</v>
      </c>
      <c r="E43" s="3">
        <f t="shared" si="0"/>
        <v>0</v>
      </c>
      <c r="F43" s="7"/>
      <c r="G43" s="3">
        <v>83</v>
      </c>
      <c r="H43" s="3">
        <f>0/G43*100</f>
        <v>0</v>
      </c>
      <c r="I43" s="7"/>
      <c r="J43" s="7"/>
      <c r="K43" s="7"/>
      <c r="L43" s="5"/>
      <c r="M43" s="5"/>
    </row>
    <row r="44" spans="1:13" x14ac:dyDescent="0.2">
      <c r="A44" s="5"/>
      <c r="B44" s="6">
        <v>2</v>
      </c>
      <c r="C44" s="3">
        <v>1</v>
      </c>
      <c r="D44" s="3">
        <v>566</v>
      </c>
      <c r="E44" s="3">
        <f t="shared" si="0"/>
        <v>0</v>
      </c>
      <c r="F44" s="7">
        <f>AVERAGE(D44:D45)</f>
        <v>572.5</v>
      </c>
      <c r="G44" s="3">
        <v>304</v>
      </c>
      <c r="H44" s="3">
        <f>23/G44*100</f>
        <v>7.5657894736842106</v>
      </c>
      <c r="I44" s="7">
        <f>AVERAGE(G44:G45)</f>
        <v>334.5</v>
      </c>
      <c r="J44" s="7">
        <f>I44/10</f>
        <v>33.450000000000003</v>
      </c>
      <c r="K44" s="7">
        <f>J44/F44</f>
        <v>5.8427947598253281E-2</v>
      </c>
      <c r="L44" s="5"/>
      <c r="M44" s="5"/>
    </row>
    <row r="45" spans="1:13" x14ac:dyDescent="0.2">
      <c r="A45" s="5"/>
      <c r="B45" s="6"/>
      <c r="C45" s="3">
        <v>2</v>
      </c>
      <c r="D45" s="3">
        <v>579</v>
      </c>
      <c r="E45" s="3">
        <f t="shared" si="0"/>
        <v>0</v>
      </c>
      <c r="F45" s="7"/>
      <c r="G45" s="3">
        <v>365</v>
      </c>
      <c r="H45" s="3">
        <f>18/G45*100</f>
        <v>4.9315068493150687</v>
      </c>
      <c r="I45" s="7"/>
      <c r="J45" s="7"/>
      <c r="K45" s="7"/>
      <c r="L45" s="5"/>
      <c r="M45" s="5"/>
    </row>
    <row r="46" spans="1:13" x14ac:dyDescent="0.2">
      <c r="A46" s="5"/>
      <c r="B46" s="6">
        <v>3</v>
      </c>
      <c r="C46" s="3">
        <v>1</v>
      </c>
      <c r="D46" s="3">
        <v>484</v>
      </c>
      <c r="E46" s="3">
        <f t="shared" si="0"/>
        <v>0</v>
      </c>
      <c r="F46" s="7">
        <f>AVERAGE(D46:D47)</f>
        <v>479.5</v>
      </c>
      <c r="G46" s="3">
        <v>369</v>
      </c>
      <c r="H46" s="3">
        <f>8/G46*100</f>
        <v>2.168021680216802</v>
      </c>
      <c r="I46" s="7">
        <f>AVERAGE(G46:G47)</f>
        <v>414</v>
      </c>
      <c r="J46" s="7">
        <f>I46/10</f>
        <v>41.4</v>
      </c>
      <c r="K46" s="7">
        <f>J46/F46</f>
        <v>8.6339937434827943E-2</v>
      </c>
      <c r="L46" s="5"/>
      <c r="M46" s="5"/>
    </row>
    <row r="47" spans="1:13" x14ac:dyDescent="0.2">
      <c r="A47" s="5"/>
      <c r="B47" s="6"/>
      <c r="C47" s="3">
        <v>2</v>
      </c>
      <c r="D47" s="3">
        <v>475</v>
      </c>
      <c r="E47" s="3">
        <f t="shared" si="0"/>
        <v>0</v>
      </c>
      <c r="F47" s="7"/>
      <c r="G47" s="3">
        <v>459</v>
      </c>
      <c r="H47" s="3">
        <f>13/G47*100</f>
        <v>2.8322440087145968</v>
      </c>
      <c r="I47" s="7"/>
      <c r="J47" s="7"/>
      <c r="K47" s="7"/>
      <c r="L47" s="5"/>
      <c r="M47" s="5"/>
    </row>
    <row r="48" spans="1:13" x14ac:dyDescent="0.2">
      <c r="A48" s="5"/>
      <c r="B48" s="6">
        <v>4</v>
      </c>
      <c r="C48" s="3">
        <v>1</v>
      </c>
      <c r="D48" s="3">
        <v>134</v>
      </c>
      <c r="E48" s="3">
        <f>3/D48*100</f>
        <v>2.2388059701492535</v>
      </c>
      <c r="F48" s="7">
        <f>AVERAGE(D48:D49)</f>
        <v>131</v>
      </c>
      <c r="G48" s="3">
        <v>52</v>
      </c>
      <c r="H48" s="3">
        <f>0/G48*100</f>
        <v>0</v>
      </c>
      <c r="I48" s="7">
        <f>AVERAGE(G48:G49)</f>
        <v>65</v>
      </c>
      <c r="J48" s="7">
        <f>I48/10</f>
        <v>6.5</v>
      </c>
      <c r="K48" s="7">
        <f>J48/F48</f>
        <v>4.9618320610687022E-2</v>
      </c>
      <c r="L48" s="5"/>
      <c r="M48" s="5"/>
    </row>
    <row r="49" spans="1:13" x14ac:dyDescent="0.2">
      <c r="A49" s="5"/>
      <c r="B49" s="6"/>
      <c r="C49" s="3">
        <v>2</v>
      </c>
      <c r="D49" s="3">
        <v>128</v>
      </c>
      <c r="E49" s="3">
        <f>2/D49*100</f>
        <v>1.5625</v>
      </c>
      <c r="F49" s="7"/>
      <c r="G49" s="3">
        <v>78</v>
      </c>
      <c r="H49" s="3">
        <f>3/G49*100</f>
        <v>3.8461538461538463</v>
      </c>
      <c r="I49" s="7"/>
      <c r="J49" s="7"/>
      <c r="K49" s="7"/>
      <c r="L49" s="5"/>
      <c r="M49" s="5"/>
    </row>
    <row r="50" spans="1:13" x14ac:dyDescent="0.2">
      <c r="A50" s="5"/>
      <c r="B50" s="6">
        <v>5</v>
      </c>
      <c r="C50" s="3">
        <v>1</v>
      </c>
      <c r="D50" s="3">
        <v>160</v>
      </c>
      <c r="E50" s="3">
        <f>4/D50*100</f>
        <v>2.5</v>
      </c>
      <c r="F50" s="7">
        <f>AVERAGE(D50:D51)</f>
        <v>169.5</v>
      </c>
      <c r="G50" s="3">
        <v>79</v>
      </c>
      <c r="H50" s="3">
        <f>3/G50*100</f>
        <v>3.79746835443038</v>
      </c>
      <c r="I50" s="7">
        <f>AVERAGE(G50:G51)</f>
        <v>91</v>
      </c>
      <c r="J50" s="7">
        <f>I50/10</f>
        <v>9.1</v>
      </c>
      <c r="K50" s="7">
        <f>J50/F50</f>
        <v>5.3687315634218288E-2</v>
      </c>
      <c r="L50" s="5"/>
      <c r="M50" s="5"/>
    </row>
    <row r="51" spans="1:13" x14ac:dyDescent="0.2">
      <c r="A51" s="5"/>
      <c r="B51" s="6"/>
      <c r="C51" s="3">
        <v>2</v>
      </c>
      <c r="D51" s="3">
        <v>179</v>
      </c>
      <c r="E51" s="3">
        <f>5/D51*100</f>
        <v>2.7932960893854748</v>
      </c>
      <c r="F51" s="7"/>
      <c r="G51" s="3">
        <v>103</v>
      </c>
      <c r="H51" s="3">
        <f>8/G51*100</f>
        <v>7.7669902912621351</v>
      </c>
      <c r="I51" s="7"/>
      <c r="J51" s="7"/>
      <c r="K51" s="7"/>
      <c r="L51" s="5"/>
      <c r="M51" s="5"/>
    </row>
    <row r="52" spans="1:13" x14ac:dyDescent="0.2">
      <c r="A52" s="5"/>
      <c r="B52" s="6">
        <v>6</v>
      </c>
      <c r="C52" s="3">
        <v>1</v>
      </c>
      <c r="D52" s="3">
        <v>102</v>
      </c>
      <c r="E52" s="3">
        <v>0</v>
      </c>
      <c r="F52" s="7">
        <f>AVERAGE(D52:D53)</f>
        <v>104.5</v>
      </c>
      <c r="G52" s="3">
        <v>82</v>
      </c>
      <c r="H52" s="3">
        <f>1/G52*100</f>
        <v>1.2195121951219512</v>
      </c>
      <c r="I52" s="7">
        <f>AVERAGE(G52:G53)</f>
        <v>100.5</v>
      </c>
      <c r="J52" s="7">
        <f>I52/10</f>
        <v>10.050000000000001</v>
      </c>
      <c r="K52" s="7">
        <f>J52/F52</f>
        <v>9.6172248803827756E-2</v>
      </c>
      <c r="L52" s="5"/>
      <c r="M52" s="5"/>
    </row>
    <row r="53" spans="1:13" x14ac:dyDescent="0.2">
      <c r="A53" s="5"/>
      <c r="B53" s="6"/>
      <c r="C53" s="3">
        <v>2</v>
      </c>
      <c r="D53" s="3">
        <v>107</v>
      </c>
      <c r="E53" s="3">
        <v>0</v>
      </c>
      <c r="F53" s="7"/>
      <c r="G53" s="3">
        <v>119</v>
      </c>
      <c r="H53" s="3">
        <f>1/G53*100</f>
        <v>0.84033613445378152</v>
      </c>
      <c r="I53" s="7"/>
      <c r="J53" s="7"/>
      <c r="K53" s="7"/>
      <c r="L53" s="5"/>
      <c r="M53" s="5"/>
    </row>
    <row r="54" spans="1:13" x14ac:dyDescent="0.2">
      <c r="A54" s="5"/>
      <c r="B54" s="6">
        <v>7</v>
      </c>
      <c r="C54" s="3">
        <v>1</v>
      </c>
      <c r="D54" s="3">
        <v>40</v>
      </c>
      <c r="E54" s="3">
        <f>7/D54*100</f>
        <v>17.5</v>
      </c>
      <c r="F54" s="7">
        <f>AVERAGE(D54:D55)</f>
        <v>49</v>
      </c>
      <c r="G54" s="3">
        <v>61</v>
      </c>
      <c r="H54" s="3">
        <v>0</v>
      </c>
      <c r="I54" s="7">
        <f>AVERAGE(G54:G55)</f>
        <v>58</v>
      </c>
      <c r="J54" s="7">
        <f>I54/10</f>
        <v>5.8</v>
      </c>
      <c r="K54" s="7">
        <f>J54/F54</f>
        <v>0.1183673469387755</v>
      </c>
      <c r="L54" s="5"/>
      <c r="M54" s="5"/>
    </row>
    <row r="55" spans="1:13" x14ac:dyDescent="0.2">
      <c r="A55" s="5"/>
      <c r="B55" s="6"/>
      <c r="C55" s="3">
        <v>2</v>
      </c>
      <c r="D55" s="3">
        <v>58</v>
      </c>
      <c r="E55" s="3">
        <f>2/D55*100</f>
        <v>3.4482758620689653</v>
      </c>
      <c r="F55" s="7"/>
      <c r="G55" s="3">
        <v>55</v>
      </c>
      <c r="H55" s="3">
        <f>1/G55*100</f>
        <v>1.8181818181818181</v>
      </c>
      <c r="I55" s="7"/>
      <c r="J55" s="7"/>
      <c r="K55" s="7"/>
      <c r="L55" s="5"/>
      <c r="M55" s="5"/>
    </row>
    <row r="59" spans="1:13" x14ac:dyDescent="0.2">
      <c r="A59" s="3" t="s">
        <v>13</v>
      </c>
      <c r="B59" s="3" t="s">
        <v>14</v>
      </c>
      <c r="C59" s="7" t="s">
        <v>15</v>
      </c>
      <c r="D59" s="7"/>
    </row>
    <row r="60" spans="1:13" x14ac:dyDescent="0.2">
      <c r="A60" s="3" t="s">
        <v>24</v>
      </c>
      <c r="B60" s="4">
        <f>TTEST(K2:K13,K18:K25,2,3)</f>
        <v>0.94700825795335364</v>
      </c>
      <c r="C60" s="7" t="s">
        <v>17</v>
      </c>
      <c r="D60" s="7"/>
    </row>
    <row r="61" spans="1:13" x14ac:dyDescent="0.2">
      <c r="A61" s="3" t="s">
        <v>25</v>
      </c>
      <c r="B61" s="4">
        <f>TTEST(K2:K13,K30:K37,2,3)</f>
        <v>0.26172178653670147</v>
      </c>
      <c r="C61" s="7" t="s">
        <v>17</v>
      </c>
      <c r="D61" s="7"/>
    </row>
    <row r="62" spans="1:13" x14ac:dyDescent="0.2">
      <c r="A62" s="3" t="s">
        <v>16</v>
      </c>
      <c r="B62" s="4">
        <f>TTEST(K2:K13,K42:K55,2,3)</f>
        <v>3.6086278923077103E-7</v>
      </c>
      <c r="C62" s="7" t="s">
        <v>20</v>
      </c>
      <c r="D62" s="7"/>
    </row>
    <row r="63" spans="1:13" x14ac:dyDescent="0.2">
      <c r="A63" s="3" t="s">
        <v>26</v>
      </c>
      <c r="B63" s="4">
        <f>TTEST(K18:K25,K42:K55,2,3)</f>
        <v>2.9578295251474608E-4</v>
      </c>
      <c r="C63" s="7" t="s">
        <v>21</v>
      </c>
      <c r="D63" s="7"/>
    </row>
    <row r="64" spans="1:13" x14ac:dyDescent="0.2">
      <c r="A64" s="3" t="s">
        <v>27</v>
      </c>
      <c r="B64" s="4">
        <f>TTEST(K30:K37,K42:K55,2,3)</f>
        <v>9.9901345216976017E-4</v>
      </c>
      <c r="C64" s="7" t="s">
        <v>21</v>
      </c>
      <c r="D64" s="7"/>
    </row>
  </sheetData>
  <mergeCells count="123">
    <mergeCell ref="A2:A13"/>
    <mergeCell ref="B10:B11"/>
    <mergeCell ref="F10:F11"/>
    <mergeCell ref="I10:I11"/>
    <mergeCell ref="J10:J11"/>
    <mergeCell ref="K10:K11"/>
    <mergeCell ref="B12:B13"/>
    <mergeCell ref="F12:F13"/>
    <mergeCell ref="I12:I13"/>
    <mergeCell ref="J12:J13"/>
    <mergeCell ref="K12:K13"/>
    <mergeCell ref="B4:B5"/>
    <mergeCell ref="F4:F5"/>
    <mergeCell ref="I4:I5"/>
    <mergeCell ref="J4:J5"/>
    <mergeCell ref="K4:K5"/>
    <mergeCell ref="B6:B7"/>
    <mergeCell ref="F6:F7"/>
    <mergeCell ref="I6:I7"/>
    <mergeCell ref="B2:B3"/>
    <mergeCell ref="F2:F3"/>
    <mergeCell ref="I2:I3"/>
    <mergeCell ref="J2:J3"/>
    <mergeCell ref="K2:K3"/>
    <mergeCell ref="L2:L13"/>
    <mergeCell ref="M2:M13"/>
    <mergeCell ref="B20:B21"/>
    <mergeCell ref="F20:F21"/>
    <mergeCell ref="I20:I21"/>
    <mergeCell ref="J20:J21"/>
    <mergeCell ref="K20:K21"/>
    <mergeCell ref="B22:B23"/>
    <mergeCell ref="F22:F23"/>
    <mergeCell ref="I22:I23"/>
    <mergeCell ref="I8:I9"/>
    <mergeCell ref="J8:J9"/>
    <mergeCell ref="K8:K9"/>
    <mergeCell ref="B18:B19"/>
    <mergeCell ref="F18:F19"/>
    <mergeCell ref="I18:I19"/>
    <mergeCell ref="J18:J19"/>
    <mergeCell ref="K18:K19"/>
    <mergeCell ref="J22:J23"/>
    <mergeCell ref="J6:J7"/>
    <mergeCell ref="K6:K7"/>
    <mergeCell ref="B8:B9"/>
    <mergeCell ref="F8:F9"/>
    <mergeCell ref="B32:B33"/>
    <mergeCell ref="F32:F33"/>
    <mergeCell ref="I32:I33"/>
    <mergeCell ref="J32:J33"/>
    <mergeCell ref="K32:K33"/>
    <mergeCell ref="B34:B35"/>
    <mergeCell ref="F34:F35"/>
    <mergeCell ref="I34:I35"/>
    <mergeCell ref="K22:K23"/>
    <mergeCell ref="B30:B31"/>
    <mergeCell ref="F30:F31"/>
    <mergeCell ref="I30:I31"/>
    <mergeCell ref="J30:J31"/>
    <mergeCell ref="K30:K31"/>
    <mergeCell ref="J34:J35"/>
    <mergeCell ref="K34:K35"/>
    <mergeCell ref="I24:I25"/>
    <mergeCell ref="B42:B43"/>
    <mergeCell ref="F42:F43"/>
    <mergeCell ref="I42:I43"/>
    <mergeCell ref="J42:J43"/>
    <mergeCell ref="K42:K43"/>
    <mergeCell ref="J46:J47"/>
    <mergeCell ref="K46:K47"/>
    <mergeCell ref="B48:B49"/>
    <mergeCell ref="F48:F49"/>
    <mergeCell ref="J48:J49"/>
    <mergeCell ref="K48:K49"/>
    <mergeCell ref="A42:A55"/>
    <mergeCell ref="B52:B53"/>
    <mergeCell ref="F52:F53"/>
    <mergeCell ref="I52:I53"/>
    <mergeCell ref="J52:J53"/>
    <mergeCell ref="K52:K53"/>
    <mergeCell ref="B54:B55"/>
    <mergeCell ref="F54:F55"/>
    <mergeCell ref="I54:I55"/>
    <mergeCell ref="J54:J55"/>
    <mergeCell ref="K54:K55"/>
    <mergeCell ref="B50:B51"/>
    <mergeCell ref="F50:F51"/>
    <mergeCell ref="I50:I51"/>
    <mergeCell ref="J50:J51"/>
    <mergeCell ref="K50:K51"/>
    <mergeCell ref="B44:B45"/>
    <mergeCell ref="F44:F45"/>
    <mergeCell ref="I44:I45"/>
    <mergeCell ref="J44:J45"/>
    <mergeCell ref="K44:K45"/>
    <mergeCell ref="B46:B47"/>
    <mergeCell ref="F46:F47"/>
    <mergeCell ref="I46:I47"/>
    <mergeCell ref="L42:L55"/>
    <mergeCell ref="M42:M55"/>
    <mergeCell ref="C63:D63"/>
    <mergeCell ref="C64:D64"/>
    <mergeCell ref="A30:A37"/>
    <mergeCell ref="L30:L37"/>
    <mergeCell ref="M30:M37"/>
    <mergeCell ref="A18:A25"/>
    <mergeCell ref="L18:L25"/>
    <mergeCell ref="M18:M25"/>
    <mergeCell ref="J24:J25"/>
    <mergeCell ref="K24:K25"/>
    <mergeCell ref="B36:B37"/>
    <mergeCell ref="F36:F37"/>
    <mergeCell ref="I36:I37"/>
    <mergeCell ref="J36:J37"/>
    <mergeCell ref="K36:K37"/>
    <mergeCell ref="C59:D59"/>
    <mergeCell ref="C60:D60"/>
    <mergeCell ref="C61:D61"/>
    <mergeCell ref="C62:D62"/>
    <mergeCell ref="B24:B25"/>
    <mergeCell ref="F24:F25"/>
    <mergeCell ref="I48:I4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Interchromosomal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Michael Kimble</cp:lastModifiedBy>
  <dcterms:created xsi:type="dcterms:W3CDTF">2022-10-24T15:24:44Z</dcterms:created>
  <dcterms:modified xsi:type="dcterms:W3CDTF">2023-06-12T02:04:53Z</dcterms:modified>
</cp:coreProperties>
</file>